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75" windowWidth="19320" windowHeight="7995" activeTab="2"/>
  </bookViews>
  <sheets>
    <sheet name="GERAL" sheetId="1" r:id="rId1"/>
    <sheet name="PESSOAL 3º QUADRIMESTRE" sheetId="2" r:id="rId2"/>
    <sheet name="PESSOAL ANUAL" sheetId="3" r:id="rId3"/>
    <sheet name="DIÁRIAS" sheetId="4" r:id="rId4"/>
    <sheet name="DESPESAS CORRENTES E CAPITAL" sheetId="5" r:id="rId5"/>
    <sheet name="REPASSE-INGRESSOS" sheetId="6" r:id="rId6"/>
    <sheet name="METAS FISCAIS" sheetId="7" r:id="rId7"/>
    <sheet name="ECONOMIA" sheetId="8" r:id="rId8"/>
    <sheet name="Plan9" sheetId="9" r:id="rId9"/>
    <sheet name="Plan1" sheetId="10" r:id="rId10"/>
    <sheet name="GASTO PESSOAL CAMARA" sheetId="11" r:id="rId11"/>
  </sheets>
  <definedNames>
    <definedName name="PESSOAL_1º_QUADRIMESTRE">'GERAL'!$A$3</definedName>
  </definedNames>
  <calcPr calcMode="manual" fullCalcOnLoad="1"/>
</workbook>
</file>

<file path=xl/sharedStrings.xml><?xml version="1.0" encoding="utf-8"?>
<sst xmlns="http://schemas.openxmlformats.org/spreadsheetml/2006/main" count="175" uniqueCount="95">
  <si>
    <t>VENCIMENTOS E VANTAGENS FIXAS - PESSOAL EFETIVO</t>
  </si>
  <si>
    <t>SUBSIDIO DOS VEREADORES E PRESIENTE DA CÂMARA</t>
  </si>
  <si>
    <t>ABONO PERMANÊNCIA</t>
  </si>
  <si>
    <t>13º SALÁRIO</t>
  </si>
  <si>
    <t>TOTAL DO QUADRIMESTRE</t>
  </si>
  <si>
    <t>FÉRIAS - ABONO PECUNIARIO</t>
  </si>
  <si>
    <t>TOTAL DO ANO</t>
  </si>
  <si>
    <t>CONTRIBUIÇÕES PREVIDENCIARIAS INSS</t>
  </si>
  <si>
    <t>INSS - SUBSIDIO PRESIDENTE DA CÂMARA</t>
  </si>
  <si>
    <t>INSS - SUBSIDIO VEREADORES</t>
  </si>
  <si>
    <t xml:space="preserve"> </t>
  </si>
  <si>
    <t>SERVIDORES EFETIVOS</t>
  </si>
  <si>
    <t>AGENTES POLITICOS</t>
  </si>
  <si>
    <t xml:space="preserve">  </t>
  </si>
  <si>
    <t>MATERIAL DE CONSUMO</t>
  </si>
  <si>
    <t>OUTROS SERVIÇOES DE TERCEIROS - PESSOA JURIDICA</t>
  </si>
  <si>
    <t>EQUIPAMENTOS E MATERIAIS PERMANENTES</t>
  </si>
  <si>
    <t>JANEIRO</t>
  </si>
  <si>
    <t>FEVEREIRO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</si>
  <si>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</si>
  <si>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</si>
  <si>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</si>
  <si>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</si>
  <si>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</si>
  <si>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</si>
  <si>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</si>
  <si>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</si>
  <si>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</si>
  <si>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REPASSADO</t>
  </si>
  <si>
    <t>REPASSE LIQIUIDO</t>
  </si>
  <si>
    <t>DIEFERENÇA DO AUTORIZADO/REPASSADO</t>
  </si>
  <si>
    <r>
      <t>•</t>
    </r>
    <r>
      <rPr>
        <sz val="16"/>
        <color indexed="59"/>
        <rFont val="Calibri"/>
        <family val="2"/>
      </rPr>
      <t xml:space="preserve">RECEITA CORRENTE LIQUIDA </t>
    </r>
  </si>
  <si>
    <r>
      <t>•</t>
    </r>
    <r>
      <rPr>
        <sz val="16"/>
        <color indexed="59"/>
        <rFont val="Calibri"/>
        <family val="2"/>
      </rPr>
      <t xml:space="preserve">LIMITE MAXIMO 6% </t>
    </r>
  </si>
  <si>
    <r>
      <t>•</t>
    </r>
    <r>
      <rPr>
        <sz val="16"/>
        <color indexed="59"/>
        <rFont val="Calibri"/>
        <family val="2"/>
      </rPr>
      <t xml:space="preserve">LIMITE PRUDENCIAL 5,70% </t>
    </r>
  </si>
  <si>
    <r>
      <t>•</t>
    </r>
    <r>
      <rPr>
        <sz val="16"/>
        <color indexed="59"/>
        <rFont val="Calibri"/>
        <family val="2"/>
      </rPr>
      <t xml:space="preserve">DESPESA DE PESSOAL </t>
    </r>
  </si>
  <si>
    <r>
      <t>•</t>
    </r>
    <r>
      <rPr>
        <sz val="16"/>
        <color indexed="59"/>
        <rFont val="Calibri"/>
        <family val="2"/>
      </rPr>
      <t xml:space="preserve">GASTO EFETIVO COM PESSOAL </t>
    </r>
  </si>
  <si>
    <t xml:space="preserve">70% FOLHA </t>
  </si>
  <si>
    <t>FOLHA - INSS</t>
  </si>
  <si>
    <t>GASTO EFETVIVO</t>
  </si>
  <si>
    <t>DESPESAS CORRENTES E CAPITAL</t>
  </si>
  <si>
    <t>REPASSE-INGRESSOS</t>
  </si>
  <si>
    <t>METAS FISCAIS</t>
  </si>
  <si>
    <t>PESSOAL ANUAL</t>
  </si>
  <si>
    <t>DIÁRIAS</t>
  </si>
  <si>
    <t>INICIO</t>
  </si>
  <si>
    <t>PESSOAL - ANUAL</t>
  </si>
  <si>
    <t>DESPESAS CORRENTES E DE CAPITAL</t>
  </si>
  <si>
    <t>TOTAL</t>
  </si>
  <si>
    <t>GRAT. FUNÇÃO/COMISSIONADOS</t>
  </si>
  <si>
    <t>FÉRIAS - INDENIZADAS</t>
  </si>
  <si>
    <t>FÉRIAS ABONO CONSTITUCIONAL</t>
  </si>
  <si>
    <t>COMISSIONADOS</t>
  </si>
  <si>
    <t xml:space="preserve">MARÇO  </t>
  </si>
  <si>
    <t xml:space="preserve">DEVOLUÇÃO </t>
  </si>
  <si>
    <t>DIARIAS</t>
  </si>
  <si>
    <t>REPASSE EFETIVO</t>
  </si>
  <si>
    <t>DEVOLUÇÄO</t>
  </si>
  <si>
    <t>ECONOMIA DO LEGISLATIVO</t>
  </si>
  <si>
    <t>RENDIMENTO SOBRE APLICAÇÄO FIANCEIRA</t>
  </si>
  <si>
    <t>IRRF</t>
  </si>
  <si>
    <t>ECONOMIA</t>
  </si>
  <si>
    <t>METAS FISCAIS ATUAL</t>
  </si>
  <si>
    <t>QUADRIMESTRE ANTERIOR</t>
  </si>
  <si>
    <t>INSS - COMISSIONADOS</t>
  </si>
  <si>
    <t>TOTAL DE DESPESAS CORRENTES</t>
  </si>
  <si>
    <t>1º QUAD 2015</t>
  </si>
  <si>
    <t>2º QUAD 2015</t>
  </si>
  <si>
    <r>
      <t>3</t>
    </r>
    <r>
      <rPr>
        <b/>
        <sz val="10"/>
        <color indexed="8"/>
        <rFont val="Arial"/>
        <family val="2"/>
      </rPr>
      <t>º</t>
    </r>
    <r>
      <rPr>
        <b/>
        <sz val="10"/>
        <color indexed="8"/>
        <rFont val="Calibri"/>
        <family val="2"/>
      </rPr>
      <t xml:space="preserve"> QUAD 2014</t>
    </r>
  </si>
  <si>
    <t>V. EM %</t>
  </si>
  <si>
    <t>TOTAL NO ANO ATÉ O QUADRIMESTRE</t>
  </si>
  <si>
    <t>TOTAL GERAL DA FOLHA</t>
  </si>
  <si>
    <t>DESPESA LIQUIDA COM PESSOAL</t>
  </si>
  <si>
    <r>
      <t xml:space="preserve">DEDUÇÕES </t>
    </r>
    <r>
      <rPr>
        <sz val="14"/>
        <color indexed="8"/>
        <rFont val="Arial"/>
        <family val="2"/>
      </rPr>
      <t>§</t>
    </r>
    <r>
      <rPr>
        <sz val="14"/>
        <color indexed="8"/>
        <rFont val="Calibri"/>
        <family val="2"/>
      </rPr>
      <t>1</t>
    </r>
    <r>
      <rPr>
        <sz val="14"/>
        <color indexed="8"/>
        <rFont val="Arial"/>
        <family val="2"/>
      </rPr>
      <t>º</t>
    </r>
    <r>
      <rPr>
        <sz val="14"/>
        <color indexed="8"/>
        <rFont val="Calibri"/>
        <family val="2"/>
      </rPr>
      <t xml:space="preserve"> DO ART. 19 DA LRF</t>
    </r>
  </si>
  <si>
    <t>GASTO POSSIVEL 7%</t>
  </si>
  <si>
    <t>INDICE ATINGIDO COM A FOLHA</t>
  </si>
  <si>
    <t xml:space="preserve">DEMONSTRATIVO DOS NÚMEROS </t>
  </si>
  <si>
    <t>DESPESAS COM PESSOAL</t>
  </si>
  <si>
    <t>FOLHA COM O INSS</t>
  </si>
  <si>
    <t>FOLHA LIQUIDA SEM INSS</t>
  </si>
  <si>
    <t>DESPESAS COM PESSOAL INCLUINDO INSS</t>
  </si>
  <si>
    <t>§</t>
  </si>
  <si>
    <t>OUTRAS DESPESAS COM FOLHA</t>
  </si>
  <si>
    <t>REPASE - INGRESSOS</t>
  </si>
  <si>
    <t>REPASSE AUTORIZADO LOA</t>
  </si>
  <si>
    <t>1º QUAD 2018</t>
  </si>
  <si>
    <t xml:space="preserve">OUTRAS DESPESAS/LICENÇA PREMIO/HORAS </t>
  </si>
  <si>
    <t>DIÁRIAS NO QUADRIMESTRE</t>
  </si>
  <si>
    <t>DIÁRIAS NO ANO</t>
  </si>
  <si>
    <t xml:space="preserve">AUDIÊNCIA PUBLICA REALIZADA EM 27/09/2018
</t>
  </si>
  <si>
    <t>2º QUAD 2018</t>
  </si>
  <si>
    <t>PESSOAL 3º QUADRIMESTRE 2018</t>
  </si>
  <si>
    <t>3º QUAD 2018</t>
  </si>
  <si>
    <t>PESSOAL NO 3º QUADRIMESTRE</t>
  </si>
  <si>
    <t>INSS - COMISSIONADOS/FAT/RAT</t>
  </si>
  <si>
    <t>TOTAL AUTORIZADO LOA/2017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</si>
</sst>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"/>
    <numFmt numFmtId="186" formatCode="[$-416]dddd\,\ d&quot; de &quot;mmmm&quot; de &quot;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59"/>
      <name val="Calibri"/>
      <family val="2"/>
    </font>
    <font>
      <sz val="14"/>
      <color indexed="8"/>
      <name val="Calibri"/>
      <family val="2"/>
    </font>
    <font>
      <u val="single"/>
      <sz val="20"/>
      <color indexed="12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6"/>
      <color indexed="57"/>
      <name val="Arial"/>
      <family val="2"/>
    </font>
    <font>
      <u val="single"/>
      <sz val="18"/>
      <color indexed="12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Arial Black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8"/>
      <color indexed="8"/>
      <name val="Calibri"/>
      <family val="2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8"/>
      <color theme="1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44" applyFont="1" applyAlignment="1">
      <alignment horizontal="center" vertical="center"/>
    </xf>
    <xf numFmtId="4" fontId="44" fillId="0" borderId="0" xfId="44" applyNumberFormat="1" applyAlignment="1">
      <alignment horizontal="righ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9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indent="4" readingOrder="1"/>
    </xf>
    <xf numFmtId="10" fontId="3" fillId="0" borderId="10" xfId="0" applyNumberFormat="1" applyFont="1" applyBorder="1" applyAlignment="1">
      <alignment/>
    </xf>
    <xf numFmtId="0" fontId="8" fillId="0" borderId="0" xfId="44" applyFont="1" applyAlignment="1">
      <alignment horizontal="center"/>
    </xf>
    <xf numFmtId="4" fontId="3" fillId="0" borderId="10" xfId="47" applyNumberFormat="1" applyFont="1" applyBorder="1" applyAlignment="1">
      <alignment/>
    </xf>
    <xf numFmtId="0" fontId="3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4" fontId="6" fillId="0" borderId="10" xfId="47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0" xfId="44" applyAlignment="1">
      <alignment horizontal="right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14" fontId="14" fillId="0" borderId="10" xfId="0" applyNumberFormat="1" applyFont="1" applyBorder="1" applyAlignment="1">
      <alignment/>
    </xf>
    <xf numFmtId="14" fontId="14" fillId="0" borderId="10" xfId="0" applyNumberFormat="1" applyFont="1" applyBorder="1" applyAlignment="1">
      <alignment horizontal="right" vertical="center" wrapText="1"/>
    </xf>
    <xf numFmtId="14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left" vertical="center"/>
    </xf>
    <xf numFmtId="0" fontId="44" fillId="0" borderId="0" xfId="44" applyAlignment="1">
      <alignment horizontal="center" vertical="center"/>
    </xf>
    <xf numFmtId="0" fontId="56" fillId="0" borderId="0" xfId="44" applyFont="1" applyAlignment="1">
      <alignment horizontal="center" vertical="center"/>
    </xf>
    <xf numFmtId="4" fontId="57" fillId="0" borderId="10" xfId="0" applyNumberFormat="1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5"/>
          <c:y val="0.28125"/>
          <c:w val="0.24775"/>
          <c:h val="0.43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2.084,40; 4%</a:t>
                    </a:r>
                  </a:p>
                </c:rich>
              </c:tx>
              <c:numFmt formatCode="General" sourceLinked="1"/>
              <c:dLblPos val="bestFit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47.561,94; 83%</a:t>
                    </a:r>
                  </a:p>
                </c:rich>
              </c:tx>
              <c:numFmt formatCode="General" sourceLinked="1"/>
              <c:dLblPos val="bestFit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7.579,62; 13%</a:t>
                    </a:r>
                  </a:p>
                </c:rich>
              </c:tx>
              <c:numFmt formatCode="General" sourceLinked="1"/>
              <c:dLblPos val="bestFit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dLblPos val="bestFit"/>
            <c:showLegendKey val="1"/>
            <c:showVal val="1"/>
            <c:showBubbleSize val="0"/>
            <c:showCatName val="0"/>
            <c:showSerName val="1"/>
            <c:showLeaderLines val="1"/>
            <c:showPercent val="1"/>
          </c:dLbls>
          <c:cat>
            <c:strRef>
              <c:f>DIÁRIAS!$A$8:$A$10</c:f>
              <c:strCache>
                <c:ptCount val="3"/>
                <c:pt idx="0">
                  <c:v>SERVIDORES EFETIVOS</c:v>
                </c:pt>
                <c:pt idx="1">
                  <c:v>AGENTES POLITICOS</c:v>
                </c:pt>
                <c:pt idx="2">
                  <c:v>COMISSIONADOS</c:v>
                </c:pt>
              </c:strCache>
            </c:strRef>
          </c:cat>
          <c:val>
            <c:numRef>
              <c:f>DIÁRIAS!$B$8:$B$10</c:f>
              <c:numCache>
                <c:ptCount val="3"/>
                <c:pt idx="0">
                  <c:v>9714.3</c:v>
                </c:pt>
                <c:pt idx="1">
                  <c:v>30157.91</c:v>
                </c:pt>
                <c:pt idx="2">
                  <c:v>2609.82</c:v>
                </c:pt>
              </c:numCache>
            </c:numRef>
          </c:val>
        </c:ser>
        <c:firstSliceAng val="5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25"/>
          <c:y val="0.41"/>
          <c:w val="0.2982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6"/>
          <c:w val="0.79675"/>
          <c:h val="0.94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</a:rPr>
                      <a:t>154.251,49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</a:rPr>
                      <a:t>148.018,92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</a:rPr>
                      <a:t>164.443,12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Plan1!$B$4:$D$4</c:f>
              <c:strCache>
                <c:ptCount val="3"/>
                <c:pt idx="0">
                  <c:v>3º QUAD 2014</c:v>
                </c:pt>
                <c:pt idx="1">
                  <c:v>1º QUAD 2015</c:v>
                </c:pt>
                <c:pt idx="2">
                  <c:v>2º QUAD 2015</c:v>
                </c:pt>
              </c:strCache>
            </c:strRef>
          </c:cat>
          <c:val>
            <c:numRef>
              <c:f>Plan1!$B$5:$D$5</c:f>
              <c:numCache>
                <c:ptCount val="3"/>
                <c:pt idx="0">
                  <c:v>154251.49</c:v>
                </c:pt>
                <c:pt idx="1">
                  <c:v>148018.92</c:v>
                </c:pt>
                <c:pt idx="2">
                  <c:v>164443.12</c:v>
                </c:pt>
              </c:numCache>
            </c:numRef>
          </c:val>
        </c:ser>
        <c:axId val="52226899"/>
        <c:axId val="280044"/>
      </c:barChart>
      <c:catAx>
        <c:axId val="5222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44"/>
        <c:crosses val="autoZero"/>
        <c:auto val="1"/>
        <c:lblOffset val="100"/>
        <c:tickLblSkip val="1"/>
        <c:noMultiLvlLbl val="0"/>
      </c:catAx>
      <c:valAx>
        <c:axId val="280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26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95"/>
          <c:w val="0.169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85"/>
          <c:w val="0.7825"/>
          <c:h val="0.94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180.326,67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177.713,62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197.206,96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Plan1!$G$4:$I$4</c:f>
              <c:strCache>
                <c:ptCount val="3"/>
                <c:pt idx="0">
                  <c:v>3º QUAD 2014</c:v>
                </c:pt>
                <c:pt idx="1">
                  <c:v>1º QUAD 2015</c:v>
                </c:pt>
                <c:pt idx="2">
                  <c:v>2º QUAD 2015</c:v>
                </c:pt>
              </c:strCache>
            </c:strRef>
          </c:cat>
          <c:val>
            <c:numRef>
              <c:f>Plan1!$G$5:$I$5</c:f>
              <c:numCache>
                <c:ptCount val="3"/>
                <c:pt idx="0">
                  <c:v>180326.67</c:v>
                </c:pt>
                <c:pt idx="1">
                  <c:v>177713.62</c:v>
                </c:pt>
                <c:pt idx="2">
                  <c:v>197206.96</c:v>
                </c:pt>
              </c:numCache>
            </c:numRef>
          </c:val>
        </c:ser>
        <c:axId val="2520397"/>
        <c:axId val="22683574"/>
      </c:barChart>
      <c:catAx>
        <c:axId val="252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83574"/>
        <c:crosses val="autoZero"/>
        <c:auto val="1"/>
        <c:lblOffset val="100"/>
        <c:tickLblSkip val="1"/>
        <c:noMultiLvlLbl val="0"/>
      </c:catAx>
      <c:valAx>
        <c:axId val="22683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0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.36475"/>
          <c:w val="0.18375"/>
          <c:h val="0.2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hyperlink" Target="#Plan9!B21" /><Relationship Id="rId5" Type="http://schemas.openxmlformats.org/officeDocument/2006/relationships/hyperlink" Target="#Plan9!B45" /><Relationship Id="rId6" Type="http://schemas.openxmlformats.org/officeDocument/2006/relationships/hyperlink" Target="#Plan9!A3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5</xdr:row>
      <xdr:rowOff>85725</xdr:rowOff>
    </xdr:from>
    <xdr:to>
      <xdr:col>8</xdr:col>
      <xdr:colOff>9525</xdr:colOff>
      <xdr:row>17</xdr:row>
      <xdr:rowOff>257175</xdr:rowOff>
    </xdr:to>
    <xdr:graphicFrame>
      <xdr:nvGraphicFramePr>
        <xdr:cNvPr id="1" name="Gráfico 5"/>
        <xdr:cNvGraphicFramePr/>
      </xdr:nvGraphicFramePr>
      <xdr:xfrm>
        <a:off x="247650" y="1657350"/>
        <a:ext cx="6858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21</xdr:row>
      <xdr:rowOff>0</xdr:rowOff>
    </xdr:from>
    <xdr:to>
      <xdr:col>7</xdr:col>
      <xdr:colOff>523875</xdr:colOff>
      <xdr:row>32</xdr:row>
      <xdr:rowOff>266700</xdr:rowOff>
    </xdr:to>
    <xdr:graphicFrame>
      <xdr:nvGraphicFramePr>
        <xdr:cNvPr id="2" name="Gráfico 8"/>
        <xdr:cNvGraphicFramePr/>
      </xdr:nvGraphicFramePr>
      <xdr:xfrm>
        <a:off x="238125" y="6600825"/>
        <a:ext cx="67722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36</xdr:row>
      <xdr:rowOff>57150</xdr:rowOff>
    </xdr:from>
    <xdr:to>
      <xdr:col>7</xdr:col>
      <xdr:colOff>600075</xdr:colOff>
      <xdr:row>47</xdr:row>
      <xdr:rowOff>28575</xdr:rowOff>
    </xdr:to>
    <xdr:graphicFrame>
      <xdr:nvGraphicFramePr>
        <xdr:cNvPr id="3" name="Gráfico 9"/>
        <xdr:cNvGraphicFramePr/>
      </xdr:nvGraphicFramePr>
      <xdr:xfrm>
        <a:off x="209550" y="11372850"/>
        <a:ext cx="687705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266700</xdr:colOff>
      <xdr:row>4</xdr:row>
      <xdr:rowOff>85725</xdr:rowOff>
    </xdr:to>
    <xdr:sp>
      <xdr:nvSpPr>
        <xdr:cNvPr id="4" name="AutoShape 10">
          <a:hlinkClick r:id="rId4"/>
        </xdr:cNvPr>
        <xdr:cNvSpPr>
          <a:spLocks/>
        </xdr:cNvSpPr>
      </xdr:nvSpPr>
      <xdr:spPr>
        <a:xfrm>
          <a:off x="2828925" y="857250"/>
          <a:ext cx="876300" cy="485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219075</xdr:rowOff>
    </xdr:from>
    <xdr:to>
      <xdr:col>7</xdr:col>
      <xdr:colOff>266700</xdr:colOff>
      <xdr:row>4</xdr:row>
      <xdr:rowOff>76200</xdr:rowOff>
    </xdr:to>
    <xdr:sp>
      <xdr:nvSpPr>
        <xdr:cNvPr id="5" name="AutoShape 11">
          <a:hlinkClick r:id="rId5"/>
        </xdr:cNvPr>
        <xdr:cNvSpPr>
          <a:spLocks/>
        </xdr:cNvSpPr>
      </xdr:nvSpPr>
      <xdr:spPr>
        <a:xfrm>
          <a:off x="5886450" y="847725"/>
          <a:ext cx="866775" cy="485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238125</xdr:rowOff>
    </xdr:from>
    <xdr:to>
      <xdr:col>4</xdr:col>
      <xdr:colOff>285750</xdr:colOff>
      <xdr:row>4</xdr:row>
      <xdr:rowOff>95250</xdr:rowOff>
    </xdr:to>
    <xdr:sp>
      <xdr:nvSpPr>
        <xdr:cNvPr id="6" name="AutoShape 12">
          <a:hlinkClick r:id="rId6"/>
        </xdr:cNvPr>
        <xdr:cNvSpPr>
          <a:spLocks/>
        </xdr:cNvSpPr>
      </xdr:nvSpPr>
      <xdr:spPr>
        <a:xfrm>
          <a:off x="4076700" y="866775"/>
          <a:ext cx="866775" cy="485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4" sqref="A4"/>
    </sheetView>
  </sheetViews>
  <sheetFormatPr defaultColWidth="9.140625" defaultRowHeight="24.75" customHeight="1"/>
  <cols>
    <col min="1" max="1" width="135.140625" style="0" customWidth="1"/>
  </cols>
  <sheetData>
    <row r="1" ht="24.75" customHeight="1">
      <c r="A1" s="38" t="s">
        <v>88</v>
      </c>
    </row>
    <row r="2" ht="28.5" customHeight="1">
      <c r="A2" s="38"/>
    </row>
    <row r="3" ht="51" customHeight="1">
      <c r="A3" s="36" t="s">
        <v>90</v>
      </c>
    </row>
    <row r="4" ht="51" customHeight="1">
      <c r="A4" s="3" t="s">
        <v>42</v>
      </c>
    </row>
    <row r="5" ht="51" customHeight="1">
      <c r="A5" s="3" t="s">
        <v>43</v>
      </c>
    </row>
    <row r="6" ht="51" customHeight="1">
      <c r="A6" s="3" t="s">
        <v>39</v>
      </c>
    </row>
    <row r="7" ht="51" customHeight="1">
      <c r="A7" s="3" t="s">
        <v>40</v>
      </c>
    </row>
    <row r="8" ht="51" customHeight="1">
      <c r="A8" s="12" t="s">
        <v>41</v>
      </c>
    </row>
    <row r="9" ht="51" customHeight="1">
      <c r="A9" s="12" t="s">
        <v>60</v>
      </c>
    </row>
  </sheetData>
  <sheetProtection/>
  <mergeCells count="1">
    <mergeCell ref="A1:A2"/>
  </mergeCells>
  <hyperlinks>
    <hyperlink ref="A4" location="'PESSOAL ANUAL'!A1" display="PESSOAL ANUAL"/>
    <hyperlink ref="A5" location="DIÁRIAS!A1" display="DIÁRIAS"/>
    <hyperlink ref="A6" location="'DESPESAS CORRENTES E CAPITAL'!A1" display="DESPESAS CORRENTES E CAPITAL"/>
    <hyperlink ref="A7" location="'REPASSE-INGRESSOS'!A1" display="REPASSE-INGRESSOS"/>
    <hyperlink ref="A8" location="'METAS FISCAIS'!A1" display="METAS FISCAIS"/>
    <hyperlink ref="A9" location="ECONOMIA!A1" display="ECONOMIA"/>
    <hyperlink ref="A3" location="'PESSOAL ANUAL'!A1" display="PESSOAL 2º QUADRIMESTRE 2018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I5"/>
  <sheetViews>
    <sheetView zoomScalePageLayoutView="0" workbookViewId="0" topLeftCell="A1">
      <selection activeCell="B4" sqref="B4"/>
    </sheetView>
  </sheetViews>
  <sheetFormatPr defaultColWidth="9.140625" defaultRowHeight="15"/>
  <cols>
    <col min="2" max="4" width="17.28125" style="0" customWidth="1"/>
    <col min="7" max="9" width="20.140625" style="0" customWidth="1"/>
  </cols>
  <sheetData>
    <row r="3" spans="2:9" ht="15">
      <c r="B3" s="48" t="s">
        <v>78</v>
      </c>
      <c r="C3" s="48"/>
      <c r="D3" s="48"/>
      <c r="G3" s="48" t="s">
        <v>77</v>
      </c>
      <c r="H3" s="48"/>
      <c r="I3" s="48"/>
    </row>
    <row r="4" spans="2:9" ht="15">
      <c r="B4" s="23" t="s">
        <v>67</v>
      </c>
      <c r="C4" s="23" t="s">
        <v>65</v>
      </c>
      <c r="D4" s="23" t="s">
        <v>66</v>
      </c>
      <c r="G4" s="23" t="s">
        <v>67</v>
      </c>
      <c r="H4" s="23" t="s">
        <v>65</v>
      </c>
      <c r="I4" s="23" t="s">
        <v>66</v>
      </c>
    </row>
    <row r="5" spans="2:9" ht="15">
      <c r="B5" s="33">
        <v>154251.49</v>
      </c>
      <c r="C5" s="33">
        <v>148018.92</v>
      </c>
      <c r="D5" s="33">
        <v>164443.12</v>
      </c>
      <c r="G5" s="33">
        <v>180326.67</v>
      </c>
      <c r="H5" s="33">
        <v>177713.62</v>
      </c>
      <c r="I5" s="33">
        <v>197206.96</v>
      </c>
    </row>
  </sheetData>
  <sheetProtection/>
  <mergeCells count="2">
    <mergeCell ref="G3:I3"/>
    <mergeCell ref="B3:D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6">
      <selection activeCell="B19" sqref="B19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45" t="s">
        <v>61</v>
      </c>
      <c r="B1" s="45"/>
    </row>
    <row r="2" spans="1:2" ht="24.75" customHeight="1">
      <c r="A2" s="10" t="s">
        <v>31</v>
      </c>
      <c r="B2" s="6">
        <v>14066706.55</v>
      </c>
    </row>
    <row r="3" spans="1:2" ht="24.75" customHeight="1">
      <c r="A3" s="10" t="s">
        <v>32</v>
      </c>
      <c r="B3" s="6">
        <f>B2*6%</f>
        <v>844002.393</v>
      </c>
    </row>
    <row r="4" spans="1:2" ht="24.75" customHeight="1">
      <c r="A4" s="10" t="s">
        <v>33</v>
      </c>
      <c r="B4" s="6">
        <f>B2*5.7%</f>
        <v>801802.27335</v>
      </c>
    </row>
    <row r="5" spans="1:2" ht="24.75" customHeight="1">
      <c r="A5" s="10" t="s">
        <v>34</v>
      </c>
      <c r="B5" s="6">
        <f>'PESSOAL ANUAL'!E23</f>
        <v>732230.9099999999</v>
      </c>
    </row>
    <row r="6" spans="1:2" ht="24.75" customHeight="1">
      <c r="A6" s="10" t="s">
        <v>35</v>
      </c>
      <c r="B6" s="11">
        <f>((B5-B2)/B2)+100%</f>
        <v>0.05205418250514371</v>
      </c>
    </row>
    <row r="7" spans="1:2" ht="22.5" customHeight="1">
      <c r="A7" s="46" t="s">
        <v>62</v>
      </c>
      <c r="B7" s="46"/>
    </row>
    <row r="8" spans="1:2" ht="24.75" customHeight="1">
      <c r="A8" s="10" t="s">
        <v>31</v>
      </c>
      <c r="B8" s="6">
        <v>14000107.91</v>
      </c>
    </row>
    <row r="9" spans="1:2" ht="24.75" customHeight="1">
      <c r="A9" s="10" t="s">
        <v>32</v>
      </c>
      <c r="B9" s="6">
        <f>B8*6%</f>
        <v>840006.4746</v>
      </c>
    </row>
    <row r="10" spans="1:2" ht="24.75" customHeight="1">
      <c r="A10" s="10" t="s">
        <v>33</v>
      </c>
      <c r="B10" s="6">
        <f>B8*5.7%</f>
        <v>798006.15087</v>
      </c>
    </row>
    <row r="11" spans="1:2" ht="24.75" customHeight="1">
      <c r="A11" s="10" t="s">
        <v>34</v>
      </c>
      <c r="B11" s="6">
        <v>519077.66</v>
      </c>
    </row>
    <row r="12" spans="1:2" ht="24.75" customHeight="1">
      <c r="A12" s="10" t="s">
        <v>35</v>
      </c>
      <c r="B12" s="11">
        <f>((B11-B8)/B8)+100%</f>
        <v>0.037076689932456386</v>
      </c>
    </row>
    <row r="13" ht="13.5" customHeight="1"/>
    <row r="14" spans="1:2" ht="24.75" customHeight="1">
      <c r="A14" s="9" t="s">
        <v>73</v>
      </c>
      <c r="B14" s="6">
        <v>856883.61</v>
      </c>
    </row>
    <row r="15" spans="1:2" ht="24.75" customHeight="1">
      <c r="A15" s="5" t="s">
        <v>36</v>
      </c>
      <c r="B15" s="6">
        <f>B14*70%</f>
        <v>599818.527</v>
      </c>
    </row>
    <row r="16" spans="1:2" ht="24.75" customHeight="1">
      <c r="A16" s="5" t="s">
        <v>37</v>
      </c>
      <c r="B16" s="6">
        <f>'PESSOAL ANUAL'!E20</f>
        <v>138841.36</v>
      </c>
    </row>
    <row r="17" spans="1:2" ht="24.75" customHeight="1">
      <c r="A17" s="5" t="s">
        <v>38</v>
      </c>
      <c r="B17" s="16">
        <f>B5-B16</f>
        <v>593389.5499999999</v>
      </c>
    </row>
    <row r="18" spans="1:2" ht="24.75" customHeight="1">
      <c r="A18" s="14" t="s">
        <v>74</v>
      </c>
      <c r="B18" s="15">
        <f>((B17-B14)/B14)+100%</f>
        <v>0.6924972575913781</v>
      </c>
    </row>
    <row r="19" ht="24.75" customHeight="1">
      <c r="B19" s="4" t="s">
        <v>44</v>
      </c>
    </row>
  </sheetData>
  <sheetProtection/>
  <mergeCells count="2">
    <mergeCell ref="A1:B1"/>
    <mergeCell ref="A7:B7"/>
  </mergeCells>
  <hyperlinks>
    <hyperlink ref="B19" location="GERAL!A1" display="INICIO"/>
  </hyperlink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7">
      <selection activeCell="B12" sqref="B12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39" t="s">
        <v>92</v>
      </c>
      <c r="B1" s="39"/>
    </row>
    <row r="2" spans="1:2" ht="24.75" customHeight="1">
      <c r="A2" s="5" t="s">
        <v>0</v>
      </c>
      <c r="B2" s="13">
        <v>84926.74</v>
      </c>
    </row>
    <row r="3" spans="1:2" ht="24.75" customHeight="1">
      <c r="A3" s="5" t="s">
        <v>1</v>
      </c>
      <c r="B3" s="6">
        <v>94938.6</v>
      </c>
    </row>
    <row r="4" spans="1:2" ht="24.75" customHeight="1">
      <c r="A4" s="5" t="s">
        <v>2</v>
      </c>
      <c r="B4" s="6">
        <v>6733.17</v>
      </c>
    </row>
    <row r="5" spans="1:2" ht="24.75" customHeight="1">
      <c r="A5" s="5" t="s">
        <v>51</v>
      </c>
      <c r="B5" s="6">
        <v>414.25</v>
      </c>
    </row>
    <row r="6" spans="1:2" ht="24.75" customHeight="1">
      <c r="A6" s="5" t="s">
        <v>3</v>
      </c>
      <c r="B6" s="6">
        <v>25271.79</v>
      </c>
    </row>
    <row r="7" spans="1:2" ht="24.75" customHeight="1">
      <c r="A7" s="5" t="s">
        <v>48</v>
      </c>
      <c r="B7" s="6">
        <v>0</v>
      </c>
    </row>
    <row r="8" spans="1:2" ht="24.75" customHeight="1">
      <c r="A8" s="5" t="s">
        <v>49</v>
      </c>
      <c r="B8" s="6">
        <v>828.5</v>
      </c>
    </row>
    <row r="9" spans="1:2" ht="24.75" customHeight="1">
      <c r="A9" s="5" t="s">
        <v>5</v>
      </c>
      <c r="B9" s="6">
        <v>0</v>
      </c>
    </row>
    <row r="10" spans="1:2" ht="24.75" customHeight="1">
      <c r="A10" s="5" t="s">
        <v>50</v>
      </c>
      <c r="B10" s="6">
        <v>5800.14</v>
      </c>
    </row>
    <row r="11" spans="1:2" ht="24.75" customHeight="1">
      <c r="A11" s="5" t="s">
        <v>85</v>
      </c>
      <c r="B11" s="6">
        <v>0</v>
      </c>
    </row>
    <row r="12" spans="1:2" ht="24.75" customHeight="1">
      <c r="A12" s="5" t="s">
        <v>4</v>
      </c>
      <c r="B12" s="6">
        <f>SUM(B2:B11)</f>
        <v>218913.19000000006</v>
      </c>
    </row>
    <row r="14" spans="1:2" ht="24.75" customHeight="1">
      <c r="A14" s="5" t="s">
        <v>7</v>
      </c>
      <c r="B14" s="6">
        <v>26188.2</v>
      </c>
    </row>
    <row r="15" spans="1:2" ht="24.75" customHeight="1">
      <c r="A15" s="5" t="s">
        <v>8</v>
      </c>
      <c r="B15" s="6">
        <v>2862.1</v>
      </c>
    </row>
    <row r="16" spans="1:2" ht="24.75" customHeight="1">
      <c r="A16" s="5" t="s">
        <v>9</v>
      </c>
      <c r="B16" s="6">
        <v>17429.23</v>
      </c>
    </row>
    <row r="17" spans="1:2" ht="24.75" customHeight="1">
      <c r="A17" s="5" t="s">
        <v>93</v>
      </c>
      <c r="B17" s="6">
        <v>16547.34</v>
      </c>
    </row>
    <row r="18" spans="1:2" ht="24.75" customHeight="1">
      <c r="A18" s="5" t="s">
        <v>4</v>
      </c>
      <c r="B18" s="6">
        <f>SUM(B14:B17)</f>
        <v>63026.869999999995</v>
      </c>
    </row>
    <row r="19" ht="24.75" customHeight="1">
      <c r="A19" s="1" t="s">
        <v>10</v>
      </c>
    </row>
    <row r="20" spans="1:2" ht="24.75" customHeight="1">
      <c r="A20" s="1" t="s">
        <v>10</v>
      </c>
      <c r="B20" s="4" t="s">
        <v>44</v>
      </c>
    </row>
  </sheetData>
  <sheetProtection/>
  <mergeCells count="1">
    <mergeCell ref="A1:B1"/>
  </mergeCells>
  <hyperlinks>
    <hyperlink ref="B20" location="GERAL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4">
      <selection activeCell="F14" sqref="F14"/>
    </sheetView>
  </sheetViews>
  <sheetFormatPr defaultColWidth="9.140625" defaultRowHeight="24.75" customHeight="1"/>
  <cols>
    <col min="1" max="1" width="51.28125" style="1" customWidth="1"/>
    <col min="2" max="2" width="14.7109375" style="1" customWidth="1"/>
    <col min="3" max="3" width="14.7109375" style="2" customWidth="1"/>
    <col min="4" max="4" width="14.7109375" style="1" customWidth="1"/>
    <col min="5" max="5" width="14.7109375" style="2" customWidth="1"/>
    <col min="6" max="6" width="15.7109375" style="0" customWidth="1"/>
  </cols>
  <sheetData>
    <row r="1" spans="1:5" ht="24.75" customHeight="1">
      <c r="A1" s="40" t="s">
        <v>45</v>
      </c>
      <c r="B1" s="40"/>
      <c r="C1" s="40"/>
      <c r="D1" s="40"/>
      <c r="E1" s="40"/>
    </row>
    <row r="2" spans="1:5" ht="24.75" customHeight="1">
      <c r="A2" s="41"/>
      <c r="B2" s="41"/>
      <c r="C2" s="41"/>
      <c r="D2" s="41"/>
      <c r="E2" s="41"/>
    </row>
    <row r="3" spans="1:6" ht="24.75" customHeight="1">
      <c r="A3" s="22"/>
      <c r="B3" s="23" t="s">
        <v>84</v>
      </c>
      <c r="C3" s="23" t="s">
        <v>89</v>
      </c>
      <c r="D3" s="23" t="s">
        <v>91</v>
      </c>
      <c r="E3" s="23" t="s">
        <v>47</v>
      </c>
      <c r="F3" s="24" t="s">
        <v>68</v>
      </c>
    </row>
    <row r="4" spans="1:6" ht="24.75" customHeight="1">
      <c r="A4" s="5" t="s">
        <v>0</v>
      </c>
      <c r="B4" s="13">
        <v>66898.66</v>
      </c>
      <c r="C4" s="13">
        <v>84678.77</v>
      </c>
      <c r="D4" s="6">
        <f>'PESSOAL 3º QUADRIMESTRE'!B2</f>
        <v>84926.74</v>
      </c>
      <c r="E4" s="13">
        <f aca="true" t="shared" si="0" ref="E4:E13">B4+C4+D4</f>
        <v>236504.16999999998</v>
      </c>
      <c r="F4" s="25">
        <f>E4/E14*100</f>
        <v>39.54546789171963</v>
      </c>
    </row>
    <row r="5" spans="1:6" ht="24.75" customHeight="1">
      <c r="A5" s="5" t="s">
        <v>1</v>
      </c>
      <c r="B5" s="6">
        <v>93864.65</v>
      </c>
      <c r="C5" s="6">
        <v>94958.6</v>
      </c>
      <c r="D5" s="6">
        <f>'PESSOAL 3º QUADRIMESTRE'!B3</f>
        <v>94938.6</v>
      </c>
      <c r="E5" s="13">
        <f t="shared" si="0"/>
        <v>283761.85</v>
      </c>
      <c r="F5" s="25">
        <f>E5/E14*100</f>
        <v>47.447345761683444</v>
      </c>
    </row>
    <row r="6" spans="1:6" ht="24.75" customHeight="1">
      <c r="A6" s="5" t="s">
        <v>2</v>
      </c>
      <c r="B6" s="6">
        <v>4674.51</v>
      </c>
      <c r="C6" s="6">
        <v>6364.71</v>
      </c>
      <c r="D6" s="6">
        <f>'PESSOAL 3º QUADRIMESTRE'!B4</f>
        <v>6733.17</v>
      </c>
      <c r="E6" s="13">
        <f t="shared" si="0"/>
        <v>17772.39</v>
      </c>
      <c r="F6" s="25">
        <f>E6/E14*100</f>
        <v>2.971691696193429</v>
      </c>
    </row>
    <row r="7" spans="1:6" ht="24.75" customHeight="1">
      <c r="A7" s="5" t="s">
        <v>51</v>
      </c>
      <c r="B7" s="6">
        <v>2229.61</v>
      </c>
      <c r="C7" s="6">
        <v>4971.08</v>
      </c>
      <c r="D7" s="6">
        <f>'PESSOAL 3º QUADRIMESTRE'!B5</f>
        <v>414.25</v>
      </c>
      <c r="E7" s="13">
        <f t="shared" si="0"/>
        <v>7614.9400000000005</v>
      </c>
      <c r="F7" s="25">
        <f>E7/E14*100</f>
        <v>1.273281419382041</v>
      </c>
    </row>
    <row r="8" spans="1:6" ht="24.75" customHeight="1">
      <c r="A8" s="5" t="s">
        <v>3</v>
      </c>
      <c r="B8" s="6">
        <v>0</v>
      </c>
      <c r="C8" s="6">
        <v>0</v>
      </c>
      <c r="D8" s="6">
        <f>'PESSOAL 3º QUADRIMESTRE'!B6</f>
        <v>25271.79</v>
      </c>
      <c r="E8" s="13">
        <f t="shared" si="0"/>
        <v>25271.79</v>
      </c>
      <c r="F8" s="25">
        <f>E8/E14*100</f>
        <v>4.225653864840021</v>
      </c>
    </row>
    <row r="9" spans="1:6" ht="24.75" customHeight="1">
      <c r="A9" s="5" t="s">
        <v>48</v>
      </c>
      <c r="B9" s="6">
        <v>0</v>
      </c>
      <c r="C9" s="6">
        <v>0</v>
      </c>
      <c r="D9" s="6">
        <f>'PESSOAL 3º QUADRIMESTRE'!B7</f>
        <v>0</v>
      </c>
      <c r="E9" s="13">
        <f t="shared" si="0"/>
        <v>0</v>
      </c>
      <c r="F9" s="25">
        <f>E9/E14*100</f>
        <v>0</v>
      </c>
    </row>
    <row r="10" spans="1:6" ht="24.75" customHeight="1">
      <c r="A10" s="5" t="s">
        <v>49</v>
      </c>
      <c r="B10" s="6">
        <v>0</v>
      </c>
      <c r="C10" s="6">
        <v>0</v>
      </c>
      <c r="D10" s="6">
        <f>'PESSOAL 3º QUADRIMESTRE'!B8</f>
        <v>828.5</v>
      </c>
      <c r="E10" s="13">
        <f t="shared" si="0"/>
        <v>828.5</v>
      </c>
      <c r="F10" s="25">
        <f>E10/E14*100</f>
        <v>0.13853210346477068</v>
      </c>
    </row>
    <row r="11" spans="1:6" ht="24.75" customHeight="1">
      <c r="A11" s="5" t="s">
        <v>5</v>
      </c>
      <c r="B11" s="6">
        <v>0</v>
      </c>
      <c r="C11" s="6">
        <v>0</v>
      </c>
      <c r="D11" s="6">
        <f>'PESSOAL 3º QUADRIMESTRE'!B9</f>
        <v>0</v>
      </c>
      <c r="E11" s="13">
        <f t="shared" si="0"/>
        <v>0</v>
      </c>
      <c r="F11" s="25">
        <f>E11/E14*100</f>
        <v>0</v>
      </c>
    </row>
    <row r="12" spans="1:6" ht="24.75" customHeight="1">
      <c r="A12" s="5" t="s">
        <v>50</v>
      </c>
      <c r="B12" s="6">
        <v>0</v>
      </c>
      <c r="C12" s="6">
        <v>0</v>
      </c>
      <c r="D12" s="6">
        <f>'PESSOAL 3º QUADRIMESTRE'!B10</f>
        <v>5800.14</v>
      </c>
      <c r="E12" s="13">
        <f t="shared" si="0"/>
        <v>5800.14</v>
      </c>
      <c r="F12" s="25">
        <f>E12/E14*100</f>
        <v>0.969831737586186</v>
      </c>
    </row>
    <row r="13" spans="1:6" ht="24.75" customHeight="1">
      <c r="A13" s="5" t="s">
        <v>81</v>
      </c>
      <c r="B13" s="6">
        <v>20301.38</v>
      </c>
      <c r="C13" s="6">
        <v>201.16</v>
      </c>
      <c r="D13" s="6">
        <f>'PESSOAL 3º QUADRIMESTRE'!B11</f>
        <v>0</v>
      </c>
      <c r="E13" s="13">
        <f t="shared" si="0"/>
        <v>20502.54</v>
      </c>
      <c r="F13" s="25">
        <f>E13/E14*100</f>
        <v>3.4281955251304765</v>
      </c>
    </row>
    <row r="14" spans="1:6" ht="24.75" customHeight="1">
      <c r="A14" s="5" t="s">
        <v>4</v>
      </c>
      <c r="B14" s="6">
        <f>SUM(B4:B13)</f>
        <v>187968.81</v>
      </c>
      <c r="C14" s="6">
        <f>SUM(C4:C13)</f>
        <v>191174.31999999998</v>
      </c>
      <c r="D14" s="6">
        <f>SUM(D4:D13)</f>
        <v>218913.19000000006</v>
      </c>
      <c r="E14" s="6">
        <f>SUM(E4:E13)</f>
        <v>598056.32</v>
      </c>
      <c r="F14" s="25">
        <f>SUM(F4:F13)</f>
        <v>100.00000000000001</v>
      </c>
    </row>
    <row r="15" ht="24.75" customHeight="1">
      <c r="F15" s="26"/>
    </row>
    <row r="16" spans="1:6" ht="24.75" customHeight="1">
      <c r="A16" s="5" t="s">
        <v>7</v>
      </c>
      <c r="B16" s="6">
        <v>17627.91</v>
      </c>
      <c r="C16" s="6">
        <v>18834.28</v>
      </c>
      <c r="D16" s="6">
        <f>'PESSOAL 3º QUADRIMESTRE'!B14</f>
        <v>26188.2</v>
      </c>
      <c r="E16" s="6">
        <f>B16+C16+D16</f>
        <v>62650.39</v>
      </c>
      <c r="F16" s="25"/>
    </row>
    <row r="17" spans="1:6" ht="24.75" customHeight="1">
      <c r="A17" s="5" t="s">
        <v>8</v>
      </c>
      <c r="B17" s="6">
        <v>2767.48</v>
      </c>
      <c r="C17" s="6">
        <v>2778.27</v>
      </c>
      <c r="D17" s="6">
        <f>'PESSOAL 3º QUADRIMESTRE'!B15</f>
        <v>2862.1</v>
      </c>
      <c r="E17" s="6">
        <f>B17+C17+D17</f>
        <v>8407.85</v>
      </c>
      <c r="F17" s="25"/>
    </row>
    <row r="18" spans="1:6" ht="24.75" customHeight="1">
      <c r="A18" s="5" t="s">
        <v>9</v>
      </c>
      <c r="B18" s="6">
        <v>16400.03</v>
      </c>
      <c r="C18" s="6">
        <v>16463.97</v>
      </c>
      <c r="D18" s="6">
        <f>'PESSOAL 3º QUADRIMESTRE'!B16</f>
        <v>17429.23</v>
      </c>
      <c r="E18" s="6">
        <f>B18+C18+D18</f>
        <v>50293.229999999996</v>
      </c>
      <c r="F18" s="25"/>
    </row>
    <row r="19" spans="1:6" ht="24.75" customHeight="1">
      <c r="A19" s="5" t="s">
        <v>63</v>
      </c>
      <c r="B19" s="6">
        <v>485.5</v>
      </c>
      <c r="C19" s="6">
        <v>457.05</v>
      </c>
      <c r="D19" s="6">
        <f>'PESSOAL 3º QUADRIMESTRE'!B17</f>
        <v>16547.34</v>
      </c>
      <c r="E19" s="6">
        <f>B19+C19+D19</f>
        <v>17489.89</v>
      </c>
      <c r="F19" s="25"/>
    </row>
    <row r="20" spans="1:6" ht="24.75" customHeight="1">
      <c r="A20" s="5" t="s">
        <v>6</v>
      </c>
      <c r="B20" s="6">
        <f>SUM(B16:B19)</f>
        <v>37280.92</v>
      </c>
      <c r="C20" s="6">
        <f>SUM(C16:C19)</f>
        <v>38533.57000000001</v>
      </c>
      <c r="D20" s="6">
        <f>'PESSOAL 3º QUADRIMESTRE'!B18</f>
        <v>63026.869999999995</v>
      </c>
      <c r="E20" s="6">
        <f>SUM(E16:E19)</f>
        <v>138841.36</v>
      </c>
      <c r="F20" s="25"/>
    </row>
    <row r="21" spans="1:6" ht="24.75" customHeight="1">
      <c r="A21" s="5" t="s">
        <v>70</v>
      </c>
      <c r="B21" s="6">
        <f>B14+B20</f>
        <v>225249.72999999998</v>
      </c>
      <c r="C21" s="6">
        <f>C14+C20</f>
        <v>229707.88999999998</v>
      </c>
      <c r="D21" s="6">
        <f>D14+D20</f>
        <v>281940.06000000006</v>
      </c>
      <c r="E21" s="6">
        <f>E14+E20</f>
        <v>736897.6799999999</v>
      </c>
      <c r="F21" s="25"/>
    </row>
    <row r="22" spans="1:6" ht="24.75" customHeight="1">
      <c r="A22" s="5" t="s">
        <v>72</v>
      </c>
      <c r="B22" s="6">
        <v>2391.48</v>
      </c>
      <c r="C22" s="6">
        <v>1508.07</v>
      </c>
      <c r="D22" s="6">
        <v>767.22</v>
      </c>
      <c r="E22" s="6">
        <f>B22+C22+D22</f>
        <v>4666.77</v>
      </c>
      <c r="F22" s="8"/>
    </row>
    <row r="23" spans="1:6" ht="24.75" customHeight="1">
      <c r="A23" s="5" t="s">
        <v>71</v>
      </c>
      <c r="B23" s="6"/>
      <c r="C23" s="6"/>
      <c r="D23" s="6"/>
      <c r="E23" s="6">
        <f>E21-E22</f>
        <v>732230.9099999999</v>
      </c>
      <c r="F23" s="37">
        <f>E14-E22</f>
        <v>593389.5499999999</v>
      </c>
    </row>
    <row r="24" ht="24.75" customHeight="1">
      <c r="E24" s="4" t="s">
        <v>44</v>
      </c>
    </row>
  </sheetData>
  <sheetProtection/>
  <mergeCells count="1">
    <mergeCell ref="A1:E2"/>
  </mergeCells>
  <hyperlinks>
    <hyperlink ref="E24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0" sqref="B10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42" t="s">
        <v>86</v>
      </c>
      <c r="B1" s="42"/>
    </row>
    <row r="2" spans="1:2" ht="12" customHeight="1">
      <c r="A2" s="43"/>
      <c r="B2" s="43"/>
    </row>
    <row r="3" spans="1:2" ht="24.75" customHeight="1">
      <c r="A3" s="5" t="s">
        <v>11</v>
      </c>
      <c r="B3" s="6">
        <v>1377.4</v>
      </c>
    </row>
    <row r="4" spans="1:2" ht="24.75" customHeight="1">
      <c r="A4" s="5" t="s">
        <v>12</v>
      </c>
      <c r="B4" s="6">
        <v>10511.77</v>
      </c>
    </row>
    <row r="5" spans="1:2" ht="24.75" customHeight="1">
      <c r="A5" s="5" t="s">
        <v>51</v>
      </c>
      <c r="B5" s="6">
        <v>0</v>
      </c>
    </row>
    <row r="6" spans="1:2" ht="24.75" customHeight="1">
      <c r="A6" s="5" t="s">
        <v>4</v>
      </c>
      <c r="B6" s="6">
        <f>SUM(B3:B5)</f>
        <v>11889.17</v>
      </c>
    </row>
    <row r="7" spans="1:2" ht="24.75" customHeight="1">
      <c r="A7" s="44" t="s">
        <v>87</v>
      </c>
      <c r="B7" s="44"/>
    </row>
    <row r="8" spans="1:2" ht="24.75" customHeight="1">
      <c r="A8" s="5" t="s">
        <v>11</v>
      </c>
      <c r="B8" s="6">
        <v>9714.3</v>
      </c>
    </row>
    <row r="9" spans="1:2" ht="24.75" customHeight="1">
      <c r="A9" s="5" t="s">
        <v>12</v>
      </c>
      <c r="B9" s="6">
        <v>30157.91</v>
      </c>
    </row>
    <row r="10" spans="1:2" ht="24.75" customHeight="1">
      <c r="A10" s="5" t="s">
        <v>51</v>
      </c>
      <c r="B10" s="6">
        <v>2609.82</v>
      </c>
    </row>
    <row r="11" spans="1:2" ht="24.75" customHeight="1">
      <c r="A11" s="5" t="s">
        <v>6</v>
      </c>
      <c r="B11" s="6">
        <f>SUM(B8:B10)</f>
        <v>42482.03</v>
      </c>
    </row>
    <row r="12" ht="24.75" customHeight="1">
      <c r="B12" s="2" t="s">
        <v>10</v>
      </c>
    </row>
    <row r="13" ht="24.75" customHeight="1">
      <c r="B13" s="2" t="s">
        <v>10</v>
      </c>
    </row>
    <row r="14" spans="1:2" ht="24.75" customHeight="1">
      <c r="A14" s="1" t="s">
        <v>10</v>
      </c>
      <c r="B14" s="4" t="s">
        <v>44</v>
      </c>
    </row>
    <row r="15" spans="1:2" ht="24.75" customHeight="1">
      <c r="A15" s="1" t="s">
        <v>10</v>
      </c>
      <c r="B15" s="2" t="s">
        <v>10</v>
      </c>
    </row>
    <row r="16" spans="1:2" ht="24.75" customHeight="1">
      <c r="A16" s="1" t="s">
        <v>10</v>
      </c>
      <c r="B16" s="2" t="s">
        <v>10</v>
      </c>
    </row>
    <row r="17" spans="1:3" ht="24.75" customHeight="1">
      <c r="A17" s="1" t="s">
        <v>10</v>
      </c>
      <c r="B17" s="2" t="s">
        <v>13</v>
      </c>
      <c r="C17" t="s">
        <v>10</v>
      </c>
    </row>
  </sheetData>
  <sheetProtection/>
  <mergeCells count="2">
    <mergeCell ref="A1:B2"/>
    <mergeCell ref="A7:B7"/>
  </mergeCells>
  <hyperlinks>
    <hyperlink ref="B14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3">
      <selection activeCell="B16" sqref="B16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45" t="s">
        <v>46</v>
      </c>
      <c r="B1" s="45"/>
    </row>
    <row r="2" spans="1:2" ht="24.75" customHeight="1">
      <c r="A2" s="5" t="s">
        <v>54</v>
      </c>
      <c r="B2" s="6">
        <f>DIÁRIAS!B6</f>
        <v>11889.17</v>
      </c>
    </row>
    <row r="3" spans="1:2" ht="24.75" customHeight="1">
      <c r="A3" s="5" t="s">
        <v>14</v>
      </c>
      <c r="B3" s="6">
        <v>16375.83</v>
      </c>
    </row>
    <row r="4" spans="1:2" ht="24.75" customHeight="1">
      <c r="A4" s="5" t="s">
        <v>15</v>
      </c>
      <c r="B4" s="6">
        <v>13743.61</v>
      </c>
    </row>
    <row r="5" spans="1:2" ht="24.75" customHeight="1">
      <c r="A5" s="5" t="s">
        <v>64</v>
      </c>
      <c r="B5" s="6">
        <f>SUM(B2:B4)</f>
        <v>42008.61</v>
      </c>
    </row>
    <row r="6" spans="1:2" ht="24.75" customHeight="1">
      <c r="A6" s="21" t="s">
        <v>16</v>
      </c>
      <c r="B6" s="6">
        <v>0</v>
      </c>
    </row>
    <row r="7" spans="1:2" ht="24.75" customHeight="1">
      <c r="A7" s="5" t="s">
        <v>4</v>
      </c>
      <c r="B7" s="6">
        <f>B5+B6</f>
        <v>42008.61</v>
      </c>
    </row>
    <row r="8" ht="24.75" customHeight="1">
      <c r="A8" s="1" t="s">
        <v>10</v>
      </c>
    </row>
    <row r="9" spans="1:2" ht="24.75" customHeight="1">
      <c r="A9" s="5" t="s">
        <v>54</v>
      </c>
      <c r="B9" s="6">
        <f>DIÁRIAS!B11</f>
        <v>42482.03</v>
      </c>
    </row>
    <row r="10" spans="1:2" ht="24.75" customHeight="1">
      <c r="A10" s="5" t="s">
        <v>14</v>
      </c>
      <c r="B10" s="6">
        <v>17571.64</v>
      </c>
    </row>
    <row r="11" spans="1:2" ht="24.75" customHeight="1">
      <c r="A11" s="5" t="s">
        <v>15</v>
      </c>
      <c r="B11" s="6">
        <v>48652.26</v>
      </c>
    </row>
    <row r="12" spans="1:2" ht="24.75" customHeight="1">
      <c r="A12" s="5" t="s">
        <v>64</v>
      </c>
      <c r="B12" s="6">
        <v>66697.42</v>
      </c>
    </row>
    <row r="13" spans="1:2" ht="24.75" customHeight="1">
      <c r="A13" s="21" t="s">
        <v>16</v>
      </c>
      <c r="B13" s="6">
        <v>7855</v>
      </c>
    </row>
    <row r="14" spans="1:2" ht="24.75" customHeight="1">
      <c r="A14" s="5" t="s">
        <v>69</v>
      </c>
      <c r="B14" s="6">
        <f>B12+B13</f>
        <v>74552.42</v>
      </c>
    </row>
    <row r="15" ht="24.75" customHeight="1">
      <c r="B15" s="4" t="s">
        <v>44</v>
      </c>
    </row>
    <row r="16" ht="24.75" customHeight="1">
      <c r="A16" s="1" t="s">
        <v>10</v>
      </c>
    </row>
    <row r="17" ht="24.75" customHeight="1">
      <c r="A17" s="1" t="s">
        <v>10</v>
      </c>
    </row>
    <row r="18" spans="1:2" ht="24.75" customHeight="1">
      <c r="A18" s="1" t="s">
        <v>10</v>
      </c>
      <c r="B18"/>
    </row>
    <row r="19" spans="1:2" ht="24.75" customHeight="1">
      <c r="A19" s="1" t="s">
        <v>10</v>
      </c>
      <c r="B19"/>
    </row>
    <row r="20" spans="1:2" ht="24.75" customHeight="1">
      <c r="A20" s="1" t="s">
        <v>10</v>
      </c>
      <c r="B20"/>
    </row>
  </sheetData>
  <sheetProtection/>
  <mergeCells count="1">
    <mergeCell ref="A1:B1"/>
  </mergeCells>
  <hyperlinks>
    <hyperlink ref="B15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4">
      <selection activeCell="C22" sqref="C22"/>
    </sheetView>
  </sheetViews>
  <sheetFormatPr defaultColWidth="9.140625" defaultRowHeight="24.75" customHeight="1"/>
  <cols>
    <col min="1" max="1" width="37.8515625" style="1" customWidth="1"/>
    <col min="2" max="2" width="28.140625" style="2" customWidth="1"/>
    <col min="3" max="3" width="15.8515625" style="0" customWidth="1"/>
  </cols>
  <sheetData>
    <row r="1" spans="1:3" ht="24.75" customHeight="1">
      <c r="A1" s="39" t="s">
        <v>82</v>
      </c>
      <c r="B1" s="39"/>
      <c r="C1" s="39"/>
    </row>
    <row r="2" spans="1:3" ht="28.5" customHeight="1">
      <c r="A2" s="5" t="s">
        <v>17</v>
      </c>
      <c r="B2" s="6">
        <v>70000</v>
      </c>
      <c r="C2" s="28">
        <v>43119</v>
      </c>
    </row>
    <row r="3" spans="1:3" ht="28.5" customHeight="1">
      <c r="A3" s="5" t="s">
        <v>18</v>
      </c>
      <c r="B3" s="6">
        <v>90000</v>
      </c>
      <c r="C3" s="28">
        <v>43151</v>
      </c>
    </row>
    <row r="4" spans="1:3" ht="28.5" customHeight="1">
      <c r="A4" s="5" t="s">
        <v>52</v>
      </c>
      <c r="B4" s="6">
        <v>93000</v>
      </c>
      <c r="C4" s="27">
        <v>43181</v>
      </c>
    </row>
    <row r="5" spans="1:3" ht="28.5" customHeight="1">
      <c r="A5" s="5" t="s">
        <v>19</v>
      </c>
      <c r="B5" s="6">
        <v>75000</v>
      </c>
      <c r="C5" s="28">
        <v>43210</v>
      </c>
    </row>
    <row r="6" spans="1:3" ht="28.5" customHeight="1">
      <c r="A6" s="5" t="s">
        <v>20</v>
      </c>
      <c r="B6" s="6">
        <v>82000</v>
      </c>
      <c r="C6" s="27">
        <v>43242</v>
      </c>
    </row>
    <row r="7" spans="1:3" ht="28.5" customHeight="1">
      <c r="A7" s="5" t="s">
        <v>21</v>
      </c>
      <c r="B7" s="6">
        <v>79976.7</v>
      </c>
      <c r="C7" s="27">
        <v>43270</v>
      </c>
    </row>
    <row r="8" spans="1:3" ht="28.5" customHeight="1">
      <c r="A8" s="5" t="s">
        <v>22</v>
      </c>
      <c r="B8" s="6">
        <v>71551.18</v>
      </c>
      <c r="C8" s="29">
        <v>43301</v>
      </c>
    </row>
    <row r="9" spans="1:3" ht="28.5" customHeight="1">
      <c r="A9" s="5" t="s">
        <v>23</v>
      </c>
      <c r="B9" s="6">
        <v>86224.83</v>
      </c>
      <c r="C9" s="29">
        <v>43332</v>
      </c>
    </row>
    <row r="10" spans="1:3" ht="28.5" customHeight="1">
      <c r="A10" s="5" t="s">
        <v>24</v>
      </c>
      <c r="B10" s="6">
        <v>57113.45</v>
      </c>
      <c r="C10" s="29">
        <v>43363</v>
      </c>
    </row>
    <row r="11" spans="1:3" ht="28.5" customHeight="1">
      <c r="A11" s="5" t="s">
        <v>25</v>
      </c>
      <c r="B11" s="6">
        <v>62357.17</v>
      </c>
      <c r="C11" s="27">
        <v>43396</v>
      </c>
    </row>
    <row r="12" spans="1:3" ht="28.5" customHeight="1">
      <c r="A12" s="5" t="s">
        <v>26</v>
      </c>
      <c r="B12" s="6">
        <v>64523.99</v>
      </c>
      <c r="C12" s="27">
        <v>43425</v>
      </c>
    </row>
    <row r="13" spans="1:3" ht="28.5" customHeight="1">
      <c r="A13" s="5" t="s">
        <v>27</v>
      </c>
      <c r="B13" s="6">
        <v>71079.43</v>
      </c>
      <c r="C13" s="29">
        <v>43452</v>
      </c>
    </row>
    <row r="14" spans="1:3" ht="24.75" customHeight="1">
      <c r="A14" s="5" t="s">
        <v>47</v>
      </c>
      <c r="B14" s="6">
        <f>SUM(B2:B13)</f>
        <v>902826.75</v>
      </c>
      <c r="C14" s="30"/>
    </row>
    <row r="16" spans="1:2" ht="24.75" customHeight="1">
      <c r="A16" s="5" t="s">
        <v>94</v>
      </c>
      <c r="B16" s="6">
        <v>916500</v>
      </c>
    </row>
    <row r="17" spans="1:2" ht="24.75" customHeight="1">
      <c r="A17" s="5" t="s">
        <v>28</v>
      </c>
      <c r="B17" s="6">
        <f>B14</f>
        <v>902826.75</v>
      </c>
    </row>
    <row r="18" spans="1:2" ht="24.75" customHeight="1">
      <c r="A18" s="5" t="s">
        <v>53</v>
      </c>
      <c r="B18" s="6">
        <v>45995.92</v>
      </c>
    </row>
    <row r="19" spans="1:2" ht="24.75" customHeight="1">
      <c r="A19" s="5" t="s">
        <v>53</v>
      </c>
      <c r="B19" s="6">
        <v>0</v>
      </c>
    </row>
    <row r="20" spans="1:2" ht="24.75" customHeight="1">
      <c r="A20" s="5" t="s">
        <v>29</v>
      </c>
      <c r="B20" s="6">
        <f>B17-B18-B19</f>
        <v>856830.83</v>
      </c>
    </row>
    <row r="21" spans="1:2" ht="24.75" customHeight="1">
      <c r="A21" s="7" t="s">
        <v>30</v>
      </c>
      <c r="B21" s="6">
        <f>B16-B20</f>
        <v>59669.17000000004</v>
      </c>
    </row>
    <row r="22" ht="24.75" customHeight="1">
      <c r="C22" s="4" t="s">
        <v>44</v>
      </c>
    </row>
  </sheetData>
  <sheetProtection/>
  <mergeCells count="1">
    <mergeCell ref="A1:C1"/>
  </mergeCells>
  <hyperlinks>
    <hyperlink ref="C22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0">
      <selection activeCell="B16" sqref="B16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45" t="s">
        <v>61</v>
      </c>
      <c r="B1" s="45"/>
    </row>
    <row r="2" spans="1:2" ht="24.75" customHeight="1">
      <c r="A2" s="10" t="s">
        <v>31</v>
      </c>
      <c r="B2" s="6">
        <v>15669999.1</v>
      </c>
    </row>
    <row r="3" spans="1:2" ht="24.75" customHeight="1">
      <c r="A3" s="10" t="s">
        <v>32</v>
      </c>
      <c r="B3" s="6">
        <f>B2*6%</f>
        <v>940199.946</v>
      </c>
    </row>
    <row r="4" spans="1:2" ht="24.75" customHeight="1">
      <c r="A4" s="10" t="s">
        <v>33</v>
      </c>
      <c r="B4" s="6">
        <f>B2*5.7%</f>
        <v>893189.9487000001</v>
      </c>
    </row>
    <row r="5" spans="1:2" ht="24.75" customHeight="1">
      <c r="A5" s="10" t="s">
        <v>34</v>
      </c>
      <c r="B5" s="6">
        <v>740269.9</v>
      </c>
    </row>
    <row r="6" spans="1:2" ht="24.75" customHeight="1">
      <c r="A6" s="10" t="s">
        <v>35</v>
      </c>
      <c r="B6" s="11">
        <f>((B5-B2)/B2)+100%</f>
        <v>0.047241221602878136</v>
      </c>
    </row>
    <row r="7" spans="1:2" ht="22.5" customHeight="1">
      <c r="A7" s="46" t="s">
        <v>62</v>
      </c>
      <c r="B7" s="46"/>
    </row>
    <row r="8" spans="1:2" ht="24.75" customHeight="1">
      <c r="A8" s="10" t="s">
        <v>31</v>
      </c>
      <c r="B8" s="6">
        <v>16143359.03</v>
      </c>
    </row>
    <row r="9" spans="1:2" ht="24.75" customHeight="1">
      <c r="A9" s="10" t="s">
        <v>32</v>
      </c>
      <c r="B9" s="6">
        <f>B8*6%</f>
        <v>968601.5417999999</v>
      </c>
    </row>
    <row r="10" spans="1:2" ht="24.75" customHeight="1">
      <c r="A10" s="10" t="s">
        <v>33</v>
      </c>
      <c r="B10" s="6">
        <f>B8*5.7%</f>
        <v>920171.46471</v>
      </c>
    </row>
    <row r="11" spans="1:2" ht="24.75" customHeight="1">
      <c r="A11" s="10" t="s">
        <v>34</v>
      </c>
      <c r="B11" s="6">
        <v>717050.97</v>
      </c>
    </row>
    <row r="12" spans="1:2" ht="24.75" customHeight="1">
      <c r="A12" s="10" t="s">
        <v>35</v>
      </c>
      <c r="B12" s="11">
        <f>((B11-B8)/B8)+100%</f>
        <v>0.044417705674975716</v>
      </c>
    </row>
    <row r="13" ht="13.5" customHeight="1"/>
    <row r="14" spans="1:2" ht="24.75" customHeight="1">
      <c r="A14" s="9" t="s">
        <v>73</v>
      </c>
      <c r="B14" s="6">
        <f>B2*7%</f>
        <v>1096899.9370000002</v>
      </c>
    </row>
    <row r="15" spans="1:2" ht="24.75" customHeight="1">
      <c r="A15" s="5" t="s">
        <v>36</v>
      </c>
      <c r="B15" s="6">
        <f>B14*70%</f>
        <v>767829.9559000001</v>
      </c>
    </row>
    <row r="16" spans="1:2" ht="24.75" customHeight="1">
      <c r="A16" s="5" t="s">
        <v>37</v>
      </c>
      <c r="B16" s="6">
        <f>'PESSOAL ANUAL'!E20</f>
        <v>138841.36</v>
      </c>
    </row>
    <row r="17" spans="1:2" ht="24.75" customHeight="1">
      <c r="A17" s="5" t="s">
        <v>38</v>
      </c>
      <c r="B17" s="16">
        <f>B5-B16</f>
        <v>601428.54</v>
      </c>
    </row>
    <row r="18" spans="1:2" ht="24.75" customHeight="1">
      <c r="A18" s="14" t="s">
        <v>74</v>
      </c>
      <c r="B18" s="15">
        <f>((B17-B14)/B14)+100%</f>
        <v>0.5482984543192657</v>
      </c>
    </row>
    <row r="19" ht="24.75" customHeight="1">
      <c r="B19" s="4" t="s">
        <v>44</v>
      </c>
    </row>
  </sheetData>
  <sheetProtection/>
  <mergeCells count="2">
    <mergeCell ref="A1:B1"/>
    <mergeCell ref="A7:B7"/>
  </mergeCells>
  <hyperlinks>
    <hyperlink ref="B19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5" sqref="B5"/>
    </sheetView>
  </sheetViews>
  <sheetFormatPr defaultColWidth="29.421875" defaultRowHeight="24.75" customHeight="1"/>
  <cols>
    <col min="1" max="1" width="45.7109375" style="0" customWidth="1"/>
  </cols>
  <sheetData>
    <row r="1" spans="1:2" ht="24.75" customHeight="1">
      <c r="A1" s="45" t="s">
        <v>57</v>
      </c>
      <c r="B1" s="45"/>
    </row>
    <row r="2" spans="1:2" ht="24.75" customHeight="1">
      <c r="A2" s="19" t="s">
        <v>83</v>
      </c>
      <c r="B2" s="20">
        <f>'REPASSE-INGRESSOS'!B16</f>
        <v>916500</v>
      </c>
    </row>
    <row r="3" spans="1:2" ht="24.75" customHeight="1">
      <c r="A3" s="19" t="s">
        <v>55</v>
      </c>
      <c r="B3" s="20">
        <f>'REPASSE-INGRESSOS'!B17</f>
        <v>902826.75</v>
      </c>
    </row>
    <row r="4" spans="1:2" ht="24.75" customHeight="1">
      <c r="A4" s="19" t="s">
        <v>56</v>
      </c>
      <c r="B4" s="20">
        <f>'REPASSE-INGRESSOS'!B18+'REPASSE-INGRESSOS'!B19</f>
        <v>45995.92</v>
      </c>
    </row>
    <row r="5" spans="1:2" ht="24.75" customHeight="1">
      <c r="A5" s="19" t="s">
        <v>57</v>
      </c>
      <c r="B5" s="20">
        <f>B2-B3+B4</f>
        <v>59669.17</v>
      </c>
    </row>
    <row r="6" spans="1:2" ht="24.75" customHeight="1">
      <c r="A6" s="19"/>
      <c r="B6" s="19"/>
    </row>
    <row r="7" spans="1:2" ht="24.75" customHeight="1">
      <c r="A7" s="19" t="s">
        <v>58</v>
      </c>
      <c r="B7" s="20">
        <v>817.95</v>
      </c>
    </row>
    <row r="8" spans="1:2" ht="24.75" customHeight="1">
      <c r="A8" s="19" t="s">
        <v>59</v>
      </c>
      <c r="B8" s="20">
        <v>45175.04</v>
      </c>
    </row>
    <row r="9" spans="1:2" ht="24.75" customHeight="1">
      <c r="A9" s="19" t="s">
        <v>47</v>
      </c>
      <c r="B9" s="20">
        <f>SUM(B7:B8)</f>
        <v>45992.99</v>
      </c>
    </row>
    <row r="11" ht="24.75" customHeight="1">
      <c r="B11" s="18" t="s">
        <v>44</v>
      </c>
    </row>
    <row r="13" ht="24.75" customHeight="1">
      <c r="B13" s="17">
        <f>B5+B9</f>
        <v>105662.16</v>
      </c>
    </row>
  </sheetData>
  <sheetProtection/>
  <mergeCells count="1">
    <mergeCell ref="A1:B1"/>
  </mergeCells>
  <hyperlinks>
    <hyperlink ref="B11" location="GERAL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40">
      <selection activeCell="A1" sqref="A1:H3"/>
    </sheetView>
  </sheetViews>
  <sheetFormatPr defaultColWidth="9.140625" defaultRowHeight="24.75" customHeight="1"/>
  <cols>
    <col min="1" max="1" width="42.421875" style="0" customWidth="1"/>
  </cols>
  <sheetData>
    <row r="1" spans="1:8" ht="24.75" customHeight="1">
      <c r="A1" s="47" t="s">
        <v>75</v>
      </c>
      <c r="B1" s="47"/>
      <c r="C1" s="47"/>
      <c r="D1" s="47"/>
      <c r="E1" s="47"/>
      <c r="F1" s="47"/>
      <c r="G1" s="47"/>
      <c r="H1" s="47"/>
    </row>
    <row r="2" spans="1:8" ht="24.75" customHeight="1">
      <c r="A2" s="47"/>
      <c r="B2" s="47"/>
      <c r="C2" s="47"/>
      <c r="D2" s="47"/>
      <c r="E2" s="47"/>
      <c r="F2" s="47"/>
      <c r="G2" s="47"/>
      <c r="H2" s="47"/>
    </row>
    <row r="3" spans="1:8" ht="24.75" customHeight="1">
      <c r="A3" s="47"/>
      <c r="B3" s="47"/>
      <c r="C3" s="47"/>
      <c r="D3" s="47"/>
      <c r="E3" s="47"/>
      <c r="F3" s="47"/>
      <c r="G3" s="47"/>
      <c r="H3" s="47"/>
    </row>
    <row r="4" spans="1:8" ht="24.75" customHeight="1">
      <c r="A4" s="31"/>
      <c r="B4" s="31"/>
      <c r="C4" s="31"/>
      <c r="D4" s="31"/>
      <c r="E4" s="31"/>
      <c r="F4" s="31"/>
      <c r="G4" s="31"/>
      <c r="H4" s="31"/>
    </row>
    <row r="5" spans="1:8" ht="24.75" customHeight="1">
      <c r="A5" s="31" t="s">
        <v>43</v>
      </c>
      <c r="B5" s="31"/>
      <c r="C5" s="31"/>
      <c r="D5" s="31"/>
      <c r="E5" s="31"/>
      <c r="F5" s="31"/>
      <c r="G5" s="31"/>
      <c r="H5" s="31"/>
    </row>
    <row r="21" spans="1:2" ht="24.75" customHeight="1">
      <c r="A21" s="31" t="s">
        <v>76</v>
      </c>
      <c r="B21" s="35" t="s">
        <v>80</v>
      </c>
    </row>
    <row r="36" spans="1:5" ht="24.75" customHeight="1">
      <c r="A36" s="34" t="s">
        <v>79</v>
      </c>
      <c r="E36" s="35" t="s">
        <v>80</v>
      </c>
    </row>
    <row r="37" ht="24.75" customHeight="1">
      <c r="A37" s="32"/>
    </row>
  </sheetData>
  <sheetProtection/>
  <mergeCells count="1">
    <mergeCell ref="A1:H3"/>
  </mergeCells>
  <hyperlinks>
    <hyperlink ref="E36" location="Plan9!A1" display="§"/>
    <hyperlink ref="B21" location="Plan9!A1" display="§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Usuário do Windows</cp:lastModifiedBy>
  <dcterms:created xsi:type="dcterms:W3CDTF">2014-02-26T18:05:45Z</dcterms:created>
  <dcterms:modified xsi:type="dcterms:W3CDTF">2019-02-21T00:20:28Z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